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D77472A-5BA8-4873-8102-C99F16E7A0AB}" xr6:coauthVersionLast="47" xr6:coauthVersionMax="47" xr10:uidLastSave="{00000000-0000-0000-0000-000000000000}"/>
  <bookViews>
    <workbookView xWindow="-120" yWindow="-120" windowWidth="20730" windowHeight="11160" tabRatio="632" activeTab="3" xr2:uid="{00000000-000D-0000-FFFF-FFFF00000000}"/>
  </bookViews>
  <sheets>
    <sheet name="Credit Risk" sheetId="13" r:id="rId1"/>
    <sheet name="Market Risk" sheetId="12" r:id="rId2"/>
    <sheet name="Operational Risk" sheetId="14" r:id="rId3"/>
    <sheet name="Diff accounting and Regulatory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3" l="1"/>
  <c r="C12" i="13"/>
  <c r="B12" i="13"/>
  <c r="D41" i="15"/>
  <c r="D42" i="15"/>
  <c r="D44" i="15"/>
  <c r="D40" i="15"/>
  <c r="D46" i="15"/>
  <c r="E46" i="15"/>
  <c r="F46" i="15"/>
  <c r="E39" i="15"/>
  <c r="F39" i="15"/>
  <c r="D25" i="15"/>
  <c r="E25" i="15"/>
  <c r="F25" i="15"/>
  <c r="E7" i="15"/>
  <c r="F7" i="15"/>
  <c r="D8" i="15"/>
  <c r="D20" i="15"/>
  <c r="D15" i="15"/>
  <c r="D12" i="15"/>
  <c r="D7" i="15" s="1"/>
  <c r="B45" i="15"/>
  <c r="C45" i="15" s="1"/>
  <c r="B43" i="15"/>
  <c r="C43" i="15" s="1"/>
  <c r="C8" i="15"/>
  <c r="C9" i="15"/>
  <c r="C10" i="15"/>
  <c r="C7" i="15" s="1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7" i="15"/>
  <c r="C28" i="15"/>
  <c r="C29" i="15"/>
  <c r="C31" i="15"/>
  <c r="C32" i="15"/>
  <c r="C33" i="15"/>
  <c r="C34" i="15"/>
  <c r="C35" i="15"/>
  <c r="C36" i="15"/>
  <c r="C37" i="15"/>
  <c r="C38" i="15"/>
  <c r="C40" i="15"/>
  <c r="C41" i="15"/>
  <c r="C39" i="15" s="1"/>
  <c r="C42" i="15"/>
  <c r="C44" i="15"/>
  <c r="C47" i="15"/>
  <c r="C46" i="15" s="1"/>
  <c r="C48" i="15"/>
  <c r="C49" i="15"/>
  <c r="C50" i="15"/>
  <c r="C51" i="15"/>
  <c r="C52" i="15"/>
  <c r="B50" i="15"/>
  <c r="B46" i="15" s="1"/>
  <c r="B52" i="15"/>
  <c r="B30" i="15"/>
  <c r="C30" i="15" s="1"/>
  <c r="B26" i="15"/>
  <c r="B7" i="15"/>
  <c r="D45" i="15" l="1"/>
  <c r="B25" i="15"/>
  <c r="B55" i="15" s="1"/>
  <c r="C26" i="15"/>
  <c r="C25" i="15" s="1"/>
  <c r="D43" i="15"/>
  <c r="D39" i="15"/>
  <c r="B39" i="15"/>
  <c r="B53" i="15"/>
  <c r="C53" i="15" s="1"/>
  <c r="B6" i="12" l="1"/>
  <c r="B5" i="12" s="1"/>
  <c r="B16" i="12" s="1"/>
  <c r="B12" i="12"/>
  <c r="E18" i="13"/>
  <c r="B18" i="13" l="1"/>
  <c r="B19" i="13" s="1"/>
  <c r="G13" i="13"/>
  <c r="G16" i="13"/>
  <c r="F19" i="13"/>
  <c r="C19" i="13"/>
  <c r="D7" i="13"/>
  <c r="E7" i="13"/>
  <c r="D8" i="13"/>
  <c r="E8" i="13"/>
  <c r="D9" i="13"/>
  <c r="E9" i="13"/>
  <c r="D10" i="13"/>
  <c r="E10" i="13"/>
  <c r="G10" i="13" s="1"/>
  <c r="D11" i="13"/>
  <c r="E11" i="13"/>
  <c r="G11" i="13" s="1"/>
  <c r="D12" i="13"/>
  <c r="G12" i="13" s="1"/>
  <c r="D13" i="13"/>
  <c r="E13" i="13"/>
  <c r="D14" i="13"/>
  <c r="E14" i="13"/>
  <c r="D15" i="13"/>
  <c r="E15" i="13"/>
  <c r="D16" i="13"/>
  <c r="E16" i="13"/>
  <c r="D17" i="13"/>
  <c r="E17" i="13"/>
  <c r="E6" i="13"/>
  <c r="G6" i="13" s="1"/>
  <c r="D6" i="13"/>
  <c r="E19" i="13" l="1"/>
  <c r="G18" i="13"/>
  <c r="D19" i="13"/>
</calcChain>
</file>

<file path=xl/sharedStrings.xml><?xml version="1.0" encoding="utf-8"?>
<sst xmlns="http://schemas.openxmlformats.org/spreadsheetml/2006/main" count="139" uniqueCount="127">
  <si>
    <t xml:space="preserve">Credit Risk Exposures and Credit Risk Mitigation (CRM) Effects </t>
  </si>
  <si>
    <t>Asset Class</t>
  </si>
  <si>
    <t xml:space="preserve">Exposures before 
 Credit Conversion 
Factor (CCF) and 
CRM </t>
  </si>
  <si>
    <t xml:space="preserve">Exposures post CCF 
and CRM </t>
  </si>
  <si>
    <t>RWA</t>
  </si>
  <si>
    <t xml:space="preserve">Claims on Corporates </t>
  </si>
  <si>
    <t xml:space="preserve">Retail Claims </t>
  </si>
  <si>
    <t xml:space="preserve">Higher-risk Categories </t>
  </si>
  <si>
    <t xml:space="preserve">Total </t>
  </si>
  <si>
    <t xml:space="preserve">Credit Risk under Standardised Approach </t>
  </si>
  <si>
    <t>Amount (LKR’000) as at 30.09.2024</t>
  </si>
  <si>
    <t xml:space="preserve">Market Risk under Standardised Measurement Method  </t>
  </si>
  <si>
    <t>RWA Amount                        (LKR’000)                                   as at 30.09.2024</t>
  </si>
  <si>
    <t xml:space="preserve">(a) RWA for Interest Rate Risk 
Government and CBSL </t>
  </si>
  <si>
    <t xml:space="preserve">Item </t>
  </si>
  <si>
    <t>General Interest Rate Risk
Sovereigns and their 
Central Banks</t>
  </si>
  <si>
    <t xml:space="preserve">(i) 
Net Long or Short Position
Entities </t>
  </si>
  <si>
    <t xml:space="preserve">(ii) 
Horizontal Disallowance
and Multilateral 
Development Banks </t>
  </si>
  <si>
    <t xml:space="preserve">(iii) Vertical Disallowance 
Exposures </t>
  </si>
  <si>
    <t xml:space="preserve">Specific Interest Rate Risk </t>
  </si>
  <si>
    <t xml:space="preserve">(iv) Options 
</t>
  </si>
  <si>
    <t xml:space="preserve">(b) RWA for Equity  </t>
  </si>
  <si>
    <t>(i) 
General Equity Risk</t>
  </si>
  <si>
    <t>(ii) 
Specific Equity Risk</t>
  </si>
  <si>
    <t>(c) RWA for Foreign Exchange &amp; Gold</t>
  </si>
  <si>
    <t>Capital Charge for Market Risk [(a) + (b) + (c)] * CAR</t>
  </si>
  <si>
    <t xml:space="preserve">Operational Risk under Basic Indicator Approach/The Standardised Approach/The Alternative </t>
  </si>
  <si>
    <t>Standardised Approach</t>
  </si>
  <si>
    <t>Business Lines</t>
  </si>
  <si>
    <t xml:space="preserve">Capital 
Charge 
Factor </t>
  </si>
  <si>
    <t xml:space="preserve">Fixed 
Factor </t>
  </si>
  <si>
    <t xml:space="preserve">1st Year </t>
  </si>
  <si>
    <t xml:space="preserve">2nd Year </t>
  </si>
  <si>
    <t xml:space="preserve">3rd Year </t>
  </si>
  <si>
    <t xml:space="preserve">The Basic Indicator Approach </t>
  </si>
  <si>
    <t xml:space="preserve">The Standardised Approach </t>
  </si>
  <si>
    <t>Corporate Finance</t>
  </si>
  <si>
    <t xml:space="preserve">Trading and Sales </t>
  </si>
  <si>
    <t xml:space="preserve">Payment and Settlement </t>
  </si>
  <si>
    <t xml:space="preserve">Agency Services </t>
  </si>
  <si>
    <t xml:space="preserve">Asset Management </t>
  </si>
  <si>
    <t xml:space="preserve">Retail Brokerage </t>
  </si>
  <si>
    <t xml:space="preserve">Retail Banking </t>
  </si>
  <si>
    <t xml:space="preserve">Commercial Banking </t>
  </si>
  <si>
    <t xml:space="preserve">The Alternative Standardised Approach </t>
  </si>
  <si>
    <t>Asset Management</t>
  </si>
  <si>
    <t>Capital Charges for Operational Risk (LKR’000)</t>
  </si>
  <si>
    <t>The Standardised Approach</t>
  </si>
  <si>
    <t>The Alternative Standardised Approach</t>
  </si>
  <si>
    <t>Risk Weighted Amount for Operational Risk (LKR’000)</t>
  </si>
  <si>
    <t>The Basic Indicator Approach</t>
  </si>
  <si>
    <t xml:space="preserve">Differences between Accounting and Regulatory Scopes and  </t>
  </si>
  <si>
    <t xml:space="preserve">Mapping of Financial Statement Categories with Regulatory Risk Categories – Bank Only </t>
  </si>
  <si>
    <t xml:space="preserve">a </t>
  </si>
  <si>
    <t>b</t>
  </si>
  <si>
    <t>c</t>
  </si>
  <si>
    <t>d</t>
  </si>
  <si>
    <t>e</t>
  </si>
  <si>
    <t>Carrying Values as Reported in Published Financial Statements</t>
  </si>
  <si>
    <t>Carrying Values under Scope of Regulatory Reporting</t>
  </si>
  <si>
    <t>Subject to Credit Risk Framework</t>
  </si>
  <si>
    <t xml:space="preserve">Subject to Market Risk Framework </t>
  </si>
  <si>
    <t xml:space="preserve">Not subject to Capital Requirements or Subject to Deduction from Capital </t>
  </si>
  <si>
    <t>Amount (LKR ‘000) as at 30.09.2024</t>
  </si>
  <si>
    <t xml:space="preserve">Cash and Cash Equivalents </t>
  </si>
  <si>
    <t xml:space="preserve">Balances with Central Banks  </t>
  </si>
  <si>
    <t xml:space="preserve">Placements with Banks  </t>
  </si>
  <si>
    <t xml:space="preserve">Derivative Financial Instruments  </t>
  </si>
  <si>
    <t xml:space="preserve">Other Financial Assets Held-For Trading </t>
  </si>
  <si>
    <t xml:space="preserve">Financial Assets Designated at Fair Value through Profit or Loss  </t>
  </si>
  <si>
    <t xml:space="preserve">Loans and Receivables to Banks </t>
  </si>
  <si>
    <t xml:space="preserve">Loans and Receivables to Other 
Customers  </t>
  </si>
  <si>
    <t xml:space="preserve">Financial Investments - Available
For-Sale  </t>
  </si>
  <si>
    <t>Financial Investments - Held-To
Maturity</t>
  </si>
  <si>
    <t xml:space="preserve">Investments in Subsidiaries </t>
  </si>
  <si>
    <t xml:space="preserve">Investments in Associates and Joint 
Ventures  </t>
  </si>
  <si>
    <t xml:space="preserve">Property, Plant and Equipment  </t>
  </si>
  <si>
    <t xml:space="preserve">Investment Properties  </t>
  </si>
  <si>
    <t xml:space="preserve">Goodwill and Intangible Assets  </t>
  </si>
  <si>
    <t xml:space="preserve">Deferred Tax Assets  </t>
  </si>
  <si>
    <t xml:space="preserve">Other Assets  </t>
  </si>
  <si>
    <t xml:space="preserve">Liabilities </t>
  </si>
  <si>
    <t xml:space="preserve">Due to Banks </t>
  </si>
  <si>
    <t xml:space="preserve">Derivative Financial Instruments </t>
  </si>
  <si>
    <t>Other Financial Liabilities Held-For
Trading</t>
  </si>
  <si>
    <t xml:space="preserve">Financial Liabilities Designated at 
Fair Value Through Profit or Loss  </t>
  </si>
  <si>
    <t xml:space="preserve">Due to Other Customers  </t>
  </si>
  <si>
    <t xml:space="preserve">Other Borrowings  </t>
  </si>
  <si>
    <t xml:space="preserve">Debt Securities Issued  </t>
  </si>
  <si>
    <t>Current Tax Liabilities</t>
  </si>
  <si>
    <t xml:space="preserve">Deferred Tax Liabilities  </t>
  </si>
  <si>
    <t xml:space="preserve">Other Provisions  </t>
  </si>
  <si>
    <t xml:space="preserve">Other Liabilities  </t>
  </si>
  <si>
    <t xml:space="preserve">Due to Subsidiaries  </t>
  </si>
  <si>
    <t xml:space="preserve">Subordinated Term Debts </t>
  </si>
  <si>
    <t xml:space="preserve">Off-Balance Sheet Liabilities </t>
  </si>
  <si>
    <t>Guarantees</t>
  </si>
  <si>
    <t xml:space="preserve">Performance Bonds </t>
  </si>
  <si>
    <t xml:space="preserve">Letters of Credit </t>
  </si>
  <si>
    <t xml:space="preserve">Other Contingent Items </t>
  </si>
  <si>
    <t xml:space="preserve">Undrawn Loan Commitments </t>
  </si>
  <si>
    <t>Other Commitments</t>
  </si>
  <si>
    <t>Shareholders' Equity</t>
  </si>
  <si>
    <t xml:space="preserve">Equity Capital(Stated Capital)/Assigned Capital  </t>
  </si>
  <si>
    <t>of which Amount Eligible for CET1</t>
  </si>
  <si>
    <t xml:space="preserve">of which Amount Eligible for AT1 </t>
  </si>
  <si>
    <t xml:space="preserve">Retained Earnings  </t>
  </si>
  <si>
    <t xml:space="preserve">Accumulated Other Comprehensive 
Income </t>
  </si>
  <si>
    <t xml:space="preserve">Other Reserves </t>
  </si>
  <si>
    <t>Total Shareholders' Equity</t>
  </si>
  <si>
    <t xml:space="preserve">On Balance  Sheet Amount </t>
  </si>
  <si>
    <t xml:space="preserve">Off Balance Sheet Amount </t>
  </si>
  <si>
    <t xml:space="preserve">On Balance Sheet Amount </t>
  </si>
  <si>
    <t>RWA Density(ii)</t>
  </si>
  <si>
    <t>RWA and RWA Density (%)</t>
  </si>
  <si>
    <t xml:space="preserve">Claims on Central Government and CBSL </t>
  </si>
  <si>
    <t>Claims on Foreign Sovereigns and their Central Banks</t>
  </si>
  <si>
    <t xml:space="preserve">Claims on Public Sector Entities </t>
  </si>
  <si>
    <t xml:space="preserve">Claims on Official Entities and Multilateral Development Banks </t>
  </si>
  <si>
    <t xml:space="preserve">Claims on Banks Exposures </t>
  </si>
  <si>
    <t xml:space="preserve">Claims on Financial Institutions </t>
  </si>
  <si>
    <t>Claims Secured by Residential Property</t>
  </si>
  <si>
    <t>Claims Secured by Commercial Real Estate</t>
  </si>
  <si>
    <t xml:space="preserve">Cash Items and Other Assets </t>
  </si>
  <si>
    <t>Non-Performing Assets (NPAs)</t>
  </si>
  <si>
    <t>Gross Income (LKR’000) as at 30.09.2024</t>
  </si>
  <si>
    <t xml:space="preserve">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</si>
</sst>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6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/>
    <xf numFmtId="0" fontId="6" fillId="0" borderId="5" xfId="0" applyFont="1" applyBorder="1"/>
    <xf numFmtId="9" fontId="6" fillId="0" borderId="5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5" fillId="0" borderId="5" xfId="1" applyFont="1" applyBorder="1" applyAlignment="1">
      <alignment horizontal="left"/>
    </xf>
    <xf numFmtId="43" fontId="5" fillId="0" borderId="5" xfId="1" applyFont="1" applyBorder="1"/>
    <xf numFmtId="164" fontId="5" fillId="0" borderId="5" xfId="1" applyNumberFormat="1" applyFont="1" applyBorder="1" applyAlignment="1">
      <alignment horizontal="left"/>
    </xf>
    <xf numFmtId="9" fontId="5" fillId="0" borderId="5" xfId="3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left" vertical="top"/>
    </xf>
    <xf numFmtId="43" fontId="5" fillId="0" borderId="5" xfId="1" applyFont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5" fillId="0" borderId="5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5" fillId="0" borderId="5" xfId="1" applyFont="1" applyBorder="1" applyAlignment="1">
      <alignment vertical="center"/>
    </xf>
    <xf numFmtId="164" fontId="6" fillId="0" borderId="5" xfId="1" applyNumberFormat="1" applyFont="1" applyBorder="1" applyAlignment="1"/>
    <xf numFmtId="0" fontId="5" fillId="2" borderId="5" xfId="0" applyFont="1" applyFill="1" applyBorder="1" applyAlignment="1">
      <alignment horizontal="center"/>
    </xf>
    <xf numFmtId="0" fontId="6" fillId="2" borderId="5" xfId="0" applyFont="1" applyFill="1" applyBorder="1"/>
    <xf numFmtId="164" fontId="5" fillId="0" borderId="5" xfId="1" applyNumberFormat="1" applyFont="1" applyFill="1" applyBorder="1"/>
    <xf numFmtId="164" fontId="5" fillId="0" borderId="0" xfId="1" applyNumberFormat="1" applyFont="1" applyFill="1"/>
    <xf numFmtId="164" fontId="6" fillId="0" borderId="0" xfId="1" applyNumberFormat="1" applyFont="1" applyFill="1"/>
    <xf numFmtId="164" fontId="6" fillId="0" borderId="5" xfId="1" applyNumberFormat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5" xfId="1" applyNumberFormat="1" applyFont="1" applyFill="1" applyBorder="1" applyAlignment="1"/>
    <xf numFmtId="164" fontId="6" fillId="0" borderId="5" xfId="1" applyNumberFormat="1" applyFont="1" applyFill="1" applyBorder="1" applyAlignment="1"/>
    <xf numFmtId="164" fontId="6" fillId="0" borderId="5" xfId="1" applyNumberFormat="1" applyFont="1" applyFill="1" applyBorder="1"/>
    <xf numFmtId="164" fontId="5" fillId="0" borderId="5" xfId="1" applyNumberFormat="1" applyFont="1" applyFill="1" applyBorder="1" applyAlignment="1">
      <alignment horizontal="left" vertical="center"/>
    </xf>
    <xf numFmtId="43" fontId="5" fillId="0" borderId="5" xfId="1" applyFont="1" applyFill="1" applyBorder="1" applyAlignment="1">
      <alignment horizontal="left" vertical="center"/>
    </xf>
    <xf numFmtId="164" fontId="5" fillId="0" borderId="5" xfId="1" applyNumberFormat="1" applyFont="1" applyFill="1" applyBorder="1" applyAlignment="1">
      <alignment horizontal="left"/>
    </xf>
    <xf numFmtId="43" fontId="5" fillId="0" borderId="5" xfId="1" applyFont="1" applyFill="1" applyBorder="1" applyAlignment="1">
      <alignment horizontal="left"/>
    </xf>
    <xf numFmtId="9" fontId="5" fillId="0" borderId="5" xfId="3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43" fontId="6" fillId="0" borderId="5" xfId="1" applyFont="1" applyFill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7">
    <cellStyle name="Comma" xfId="1" builtinId="3"/>
    <cellStyle name="Comma 2" xfId="2" xr:uid="{00000000-0005-0000-0000-000001000000}"/>
    <cellStyle name="Comma 3" xfId="4" xr:uid="{00000000-0005-0000-0000-000002000000}"/>
    <cellStyle name="Normal" xfId="0" builtinId="0"/>
    <cellStyle name="Normal 5" xfId="6" xr:uid="{00000000-0005-0000-0000-000004000000}"/>
    <cellStyle name="Percent" xfId="3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topLeftCell="A9" workbookViewId="0">
      <selection activeCell="A2" sqref="A1:G2"/>
    </sheetView>
  </sheetViews>
  <sheetFormatPr defaultRowHeight="16.5" x14ac:dyDescent="0.3"/>
  <cols>
    <col min="1" max="1" width="32.140625" style="1" customWidth="1"/>
    <col min="2" max="2" width="15.5703125" style="1" customWidth="1"/>
    <col min="3" max="3" width="16.85546875" style="1" customWidth="1"/>
    <col min="4" max="4" width="17.28515625" style="29" customWidth="1"/>
    <col min="5" max="5" width="15.85546875" style="1" customWidth="1"/>
    <col min="6" max="6" width="20.28515625" style="1" customWidth="1"/>
    <col min="7" max="7" width="17" style="1" customWidth="1"/>
    <col min="8" max="16384" width="9.140625" style="1"/>
  </cols>
  <sheetData>
    <row r="1" spans="1:7" s="7" customFormat="1" ht="14.25" x14ac:dyDescent="0.2">
      <c r="A1" s="56" t="s">
        <v>9</v>
      </c>
      <c r="B1" s="56"/>
      <c r="C1" s="56"/>
      <c r="D1" s="56"/>
      <c r="E1" s="56"/>
      <c r="F1" s="56"/>
      <c r="G1" s="56"/>
    </row>
    <row r="2" spans="1:7" s="7" customFormat="1" ht="14.25" x14ac:dyDescent="0.2">
      <c r="A2" s="56" t="s">
        <v>0</v>
      </c>
      <c r="B2" s="56"/>
      <c r="C2" s="56"/>
      <c r="D2" s="56"/>
      <c r="E2" s="56"/>
      <c r="F2" s="56"/>
      <c r="G2" s="56"/>
    </row>
    <row r="3" spans="1:7" s="7" customFormat="1" ht="14.25" x14ac:dyDescent="0.2">
      <c r="A3" s="57" t="s">
        <v>10</v>
      </c>
      <c r="B3" s="57"/>
      <c r="C3" s="57"/>
      <c r="D3" s="57"/>
      <c r="E3" s="57"/>
      <c r="F3" s="57"/>
      <c r="G3" s="57"/>
    </row>
    <row r="4" spans="1:7" s="2" customFormat="1" ht="67.5" customHeight="1" x14ac:dyDescent="0.25">
      <c r="A4" s="58" t="s">
        <v>1</v>
      </c>
      <c r="B4" s="60" t="s">
        <v>2</v>
      </c>
      <c r="C4" s="60"/>
      <c r="D4" s="60" t="s">
        <v>3</v>
      </c>
      <c r="E4" s="60"/>
      <c r="F4" s="60" t="s">
        <v>114</v>
      </c>
      <c r="G4" s="60"/>
    </row>
    <row r="5" spans="1:7" ht="42.75" x14ac:dyDescent="0.3">
      <c r="A5" s="59"/>
      <c r="B5" s="9" t="s">
        <v>110</v>
      </c>
      <c r="C5" s="9" t="s">
        <v>111</v>
      </c>
      <c r="D5" s="28" t="s">
        <v>112</v>
      </c>
      <c r="E5" s="9" t="s">
        <v>111</v>
      </c>
      <c r="F5" s="9" t="s">
        <v>4</v>
      </c>
      <c r="G5" s="9" t="s">
        <v>113</v>
      </c>
    </row>
    <row r="6" spans="1:7" s="4" customFormat="1" ht="33" x14ac:dyDescent="0.3">
      <c r="A6" s="3" t="s">
        <v>115</v>
      </c>
      <c r="B6" s="24">
        <v>9425688</v>
      </c>
      <c r="C6" s="22">
        <v>0</v>
      </c>
      <c r="D6" s="24">
        <f>+B6</f>
        <v>9425688</v>
      </c>
      <c r="E6" s="22">
        <f>+C6</f>
        <v>0</v>
      </c>
      <c r="F6" s="22">
        <v>0</v>
      </c>
      <c r="G6" s="30">
        <f>+F6/(D6+E6)</f>
        <v>0</v>
      </c>
    </row>
    <row r="7" spans="1:7" s="4" customFormat="1" ht="33" x14ac:dyDescent="0.3">
      <c r="A7" s="3" t="s">
        <v>116</v>
      </c>
      <c r="B7" s="22">
        <v>0</v>
      </c>
      <c r="C7" s="22">
        <v>0</v>
      </c>
      <c r="D7" s="24">
        <f t="shared" ref="D7:D17" si="0">+B7</f>
        <v>0</v>
      </c>
      <c r="E7" s="22">
        <f t="shared" ref="E7:E17" si="1">+C7</f>
        <v>0</v>
      </c>
      <c r="F7" s="22">
        <v>0</v>
      </c>
      <c r="G7" s="30">
        <v>0</v>
      </c>
    </row>
    <row r="8" spans="1:7" s="4" customFormat="1" ht="33" x14ac:dyDescent="0.3">
      <c r="A8" s="3" t="s">
        <v>117</v>
      </c>
      <c r="B8" s="22">
        <v>0</v>
      </c>
      <c r="C8" s="22">
        <v>0</v>
      </c>
      <c r="D8" s="24">
        <f t="shared" si="0"/>
        <v>0</v>
      </c>
      <c r="E8" s="22">
        <f t="shared" si="1"/>
        <v>0</v>
      </c>
      <c r="F8" s="22">
        <v>0</v>
      </c>
      <c r="G8" s="30">
        <v>0</v>
      </c>
    </row>
    <row r="9" spans="1:7" s="4" customFormat="1" ht="49.5" x14ac:dyDescent="0.3">
      <c r="A9" s="3" t="s">
        <v>118</v>
      </c>
      <c r="B9" s="22">
        <v>0</v>
      </c>
      <c r="C9" s="22">
        <v>0</v>
      </c>
      <c r="D9" s="24">
        <f t="shared" si="0"/>
        <v>0</v>
      </c>
      <c r="E9" s="22">
        <f t="shared" si="1"/>
        <v>0</v>
      </c>
      <c r="F9" s="22">
        <v>0</v>
      </c>
      <c r="G9" s="30">
        <v>0</v>
      </c>
    </row>
    <row r="10" spans="1:7" s="4" customFormat="1" x14ac:dyDescent="0.3">
      <c r="A10" s="3" t="s">
        <v>119</v>
      </c>
      <c r="B10" s="26">
        <v>16785005</v>
      </c>
      <c r="C10" s="27">
        <v>0</v>
      </c>
      <c r="D10" s="24">
        <f t="shared" si="0"/>
        <v>16785005</v>
      </c>
      <c r="E10" s="22">
        <f t="shared" si="1"/>
        <v>0</v>
      </c>
      <c r="F10" s="26">
        <v>14897192</v>
      </c>
      <c r="G10" s="25">
        <f t="shared" ref="G10:G18" si="2">+F10/(D10+E10)</f>
        <v>0.88752979221632644</v>
      </c>
    </row>
    <row r="11" spans="1:7" s="4" customFormat="1" ht="33" x14ac:dyDescent="0.3">
      <c r="A11" s="3" t="s">
        <v>120</v>
      </c>
      <c r="B11" s="49">
        <v>1209540</v>
      </c>
      <c r="C11" s="50">
        <v>0</v>
      </c>
      <c r="D11" s="51">
        <f t="shared" si="0"/>
        <v>1209540</v>
      </c>
      <c r="E11" s="52">
        <f t="shared" si="1"/>
        <v>0</v>
      </c>
      <c r="F11" s="49">
        <v>478290</v>
      </c>
      <c r="G11" s="53">
        <f t="shared" si="2"/>
        <v>0.39543132099806538</v>
      </c>
    </row>
    <row r="12" spans="1:7" s="4" customFormat="1" x14ac:dyDescent="0.3">
      <c r="A12" s="3" t="s">
        <v>5</v>
      </c>
      <c r="B12" s="51">
        <f>6398547-2134198</f>
        <v>4264349</v>
      </c>
      <c r="C12" s="51">
        <f>2714243+86562+165781+1707694+425581+1369920</f>
        <v>6469781</v>
      </c>
      <c r="D12" s="51">
        <f t="shared" si="0"/>
        <v>4264349</v>
      </c>
      <c r="E12" s="51">
        <f>733795+1400403</f>
        <v>2134198</v>
      </c>
      <c r="F12" s="51">
        <v>6189297</v>
      </c>
      <c r="G12" s="53">
        <f t="shared" si="2"/>
        <v>0.96729726295673069</v>
      </c>
    </row>
    <row r="13" spans="1:7" s="4" customFormat="1" x14ac:dyDescent="0.3">
      <c r="A13" s="3" t="s">
        <v>6</v>
      </c>
      <c r="B13" s="51">
        <v>34920</v>
      </c>
      <c r="C13" s="52"/>
      <c r="D13" s="51">
        <f t="shared" si="0"/>
        <v>34920</v>
      </c>
      <c r="E13" s="52">
        <f t="shared" si="1"/>
        <v>0</v>
      </c>
      <c r="F13" s="52">
        <v>34920</v>
      </c>
      <c r="G13" s="53">
        <f t="shared" si="2"/>
        <v>1</v>
      </c>
    </row>
    <row r="14" spans="1:7" s="4" customFormat="1" ht="33" x14ac:dyDescent="0.3">
      <c r="A14" s="3" t="s">
        <v>121</v>
      </c>
      <c r="B14" s="51">
        <v>0</v>
      </c>
      <c r="C14" s="52">
        <v>0</v>
      </c>
      <c r="D14" s="51">
        <f t="shared" si="0"/>
        <v>0</v>
      </c>
      <c r="E14" s="52">
        <f t="shared" si="1"/>
        <v>0</v>
      </c>
      <c r="F14" s="52">
        <v>0</v>
      </c>
      <c r="G14" s="54">
        <v>0</v>
      </c>
    </row>
    <row r="15" spans="1:7" s="4" customFormat="1" ht="33" x14ac:dyDescent="0.3">
      <c r="A15" s="3" t="s">
        <v>122</v>
      </c>
      <c r="B15" s="51">
        <v>0</v>
      </c>
      <c r="C15" s="52">
        <v>0</v>
      </c>
      <c r="D15" s="51">
        <f t="shared" si="0"/>
        <v>0</v>
      </c>
      <c r="E15" s="52">
        <f t="shared" si="1"/>
        <v>0</v>
      </c>
      <c r="F15" s="52">
        <v>0</v>
      </c>
      <c r="G15" s="54">
        <v>0</v>
      </c>
    </row>
    <row r="16" spans="1:7" s="4" customFormat="1" x14ac:dyDescent="0.3">
      <c r="A16" s="3" t="s">
        <v>124</v>
      </c>
      <c r="B16" s="51">
        <v>218622</v>
      </c>
      <c r="C16" s="52"/>
      <c r="D16" s="51">
        <f t="shared" si="0"/>
        <v>218622</v>
      </c>
      <c r="E16" s="52">
        <f t="shared" si="1"/>
        <v>0</v>
      </c>
      <c r="F16" s="51">
        <v>218622</v>
      </c>
      <c r="G16" s="53">
        <f t="shared" si="2"/>
        <v>1</v>
      </c>
    </row>
    <row r="17" spans="1:7" s="4" customFormat="1" x14ac:dyDescent="0.3">
      <c r="A17" s="3" t="s">
        <v>7</v>
      </c>
      <c r="B17" s="51">
        <v>0</v>
      </c>
      <c r="C17" s="52">
        <v>0</v>
      </c>
      <c r="D17" s="51">
        <f t="shared" si="0"/>
        <v>0</v>
      </c>
      <c r="E17" s="52">
        <f t="shared" si="1"/>
        <v>0</v>
      </c>
      <c r="F17" s="52">
        <v>0</v>
      </c>
      <c r="G17" s="54">
        <v>0</v>
      </c>
    </row>
    <row r="18" spans="1:7" s="4" customFormat="1" x14ac:dyDescent="0.3">
      <c r="A18" s="3" t="s">
        <v>123</v>
      </c>
      <c r="B18" s="51">
        <f>7713+249223+120506</f>
        <v>377442</v>
      </c>
      <c r="C18" s="51">
        <v>1049432</v>
      </c>
      <c r="D18" s="51">
        <v>377442</v>
      </c>
      <c r="E18" s="51">
        <f>+C18*50%</f>
        <v>524716</v>
      </c>
      <c r="F18" s="51">
        <v>894445</v>
      </c>
      <c r="G18" s="53">
        <f t="shared" si="2"/>
        <v>0.99145049980158684</v>
      </c>
    </row>
    <row r="19" spans="1:7" s="7" customFormat="1" ht="14.25" x14ac:dyDescent="0.2">
      <c r="A19" s="5" t="s">
        <v>8</v>
      </c>
      <c r="B19" s="48">
        <f t="shared" ref="B19:C19" si="3">SUM(B6:B18)</f>
        <v>32315566</v>
      </c>
      <c r="C19" s="48">
        <f t="shared" si="3"/>
        <v>7519213</v>
      </c>
      <c r="D19" s="48">
        <f>SUM(D6:D18)</f>
        <v>32315566</v>
      </c>
      <c r="E19" s="48">
        <f t="shared" ref="E19:F19" si="4">SUM(E6:E18)</f>
        <v>2658914</v>
      </c>
      <c r="F19" s="48">
        <f t="shared" si="4"/>
        <v>22712766</v>
      </c>
      <c r="G19" s="55"/>
    </row>
  </sheetData>
  <mergeCells count="7">
    <mergeCell ref="A1:G1"/>
    <mergeCell ref="A2:G2"/>
    <mergeCell ref="A3:G3"/>
    <mergeCell ref="A4:A5"/>
    <mergeCell ref="B4:C4"/>
    <mergeCell ref="D4:E4"/>
    <mergeCell ref="F4:G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topLeftCell="A4" workbookViewId="0">
      <selection activeCell="A2" sqref="A2:B2"/>
    </sheetView>
  </sheetViews>
  <sheetFormatPr defaultRowHeight="16.5" x14ac:dyDescent="0.3"/>
  <cols>
    <col min="1" max="1" width="71.42578125" style="1" customWidth="1"/>
    <col min="2" max="2" width="28.7109375" style="1" customWidth="1"/>
    <col min="3" max="16384" width="9.140625" style="1"/>
  </cols>
  <sheetData>
    <row r="1" spans="1:2" s="7" customFormat="1" ht="14.25" x14ac:dyDescent="0.2">
      <c r="A1" s="56"/>
      <c r="B1" s="56"/>
    </row>
    <row r="2" spans="1:2" s="7" customFormat="1" ht="14.25" x14ac:dyDescent="0.2">
      <c r="A2" s="56" t="s">
        <v>11</v>
      </c>
      <c r="B2" s="56"/>
    </row>
    <row r="3" spans="1:2" s="7" customFormat="1" ht="14.25" x14ac:dyDescent="0.2">
      <c r="A3" s="57"/>
      <c r="B3" s="57"/>
    </row>
    <row r="4" spans="1:2" s="2" customFormat="1" ht="67.5" customHeight="1" x14ac:dyDescent="0.25">
      <c r="A4" s="8" t="s">
        <v>14</v>
      </c>
      <c r="B4" s="9" t="s">
        <v>12</v>
      </c>
    </row>
    <row r="5" spans="1:2" s="31" customFormat="1" ht="14.25" x14ac:dyDescent="0.25">
      <c r="A5" s="12" t="s">
        <v>13</v>
      </c>
      <c r="B5" s="32">
        <f>+B6+B11</f>
        <v>0</v>
      </c>
    </row>
    <row r="6" spans="1:2" s="11" customFormat="1" x14ac:dyDescent="0.25">
      <c r="A6" s="10" t="s">
        <v>15</v>
      </c>
      <c r="B6" s="33">
        <f>+B7+B8+B9+B10</f>
        <v>0</v>
      </c>
    </row>
    <row r="7" spans="1:2" s="11" customFormat="1" x14ac:dyDescent="0.25">
      <c r="A7" s="10" t="s">
        <v>16</v>
      </c>
      <c r="B7" s="33">
        <v>0</v>
      </c>
    </row>
    <row r="8" spans="1:2" s="11" customFormat="1" x14ac:dyDescent="0.25">
      <c r="A8" s="10" t="s">
        <v>17</v>
      </c>
      <c r="B8" s="33">
        <v>0</v>
      </c>
    </row>
    <row r="9" spans="1:2" s="11" customFormat="1" x14ac:dyDescent="0.25">
      <c r="A9" s="10" t="s">
        <v>18</v>
      </c>
      <c r="B9" s="33">
        <v>0</v>
      </c>
    </row>
    <row r="10" spans="1:2" s="11" customFormat="1" x14ac:dyDescent="0.25">
      <c r="A10" s="10" t="s">
        <v>20</v>
      </c>
      <c r="B10" s="33">
        <v>0</v>
      </c>
    </row>
    <row r="11" spans="1:2" s="11" customFormat="1" x14ac:dyDescent="0.25">
      <c r="A11" s="10" t="s">
        <v>19</v>
      </c>
      <c r="B11" s="33">
        <v>0</v>
      </c>
    </row>
    <row r="12" spans="1:2" s="31" customFormat="1" ht="14.25" x14ac:dyDescent="0.25">
      <c r="A12" s="12" t="s">
        <v>21</v>
      </c>
      <c r="B12" s="32">
        <f>+B13+B14</f>
        <v>0</v>
      </c>
    </row>
    <row r="13" spans="1:2" s="11" customFormat="1" x14ac:dyDescent="0.25">
      <c r="A13" s="10" t="s">
        <v>22</v>
      </c>
      <c r="B13" s="33">
        <v>0</v>
      </c>
    </row>
    <row r="14" spans="1:2" s="11" customFormat="1" x14ac:dyDescent="0.25">
      <c r="A14" s="10" t="s">
        <v>23</v>
      </c>
      <c r="B14" s="33">
        <v>0</v>
      </c>
    </row>
    <row r="15" spans="1:2" s="11" customFormat="1" x14ac:dyDescent="0.25">
      <c r="A15" s="12" t="s">
        <v>24</v>
      </c>
      <c r="B15" s="15">
        <v>2074</v>
      </c>
    </row>
    <row r="16" spans="1:2" s="11" customFormat="1" x14ac:dyDescent="0.25">
      <c r="A16" s="12" t="s">
        <v>25</v>
      </c>
      <c r="B16" s="15">
        <f>+(B5+B12+B15)*12.5%</f>
        <v>259.25</v>
      </c>
    </row>
  </sheetData>
  <mergeCells count="3">
    <mergeCell ref="A2:B2"/>
    <mergeCell ref="A1:B1"/>
    <mergeCell ref="A3:B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"/>
  <sheetViews>
    <sheetView topLeftCell="A19" workbookViewId="0">
      <selection sqref="A1:F1"/>
    </sheetView>
  </sheetViews>
  <sheetFormatPr defaultRowHeight="16.5" x14ac:dyDescent="0.3"/>
  <cols>
    <col min="1" max="1" width="32.85546875" style="1" customWidth="1"/>
    <col min="2" max="3" width="9.140625" style="14"/>
    <col min="4" max="5" width="13.85546875" style="1" customWidth="1"/>
    <col min="6" max="6" width="15.28515625" style="1" customWidth="1"/>
    <col min="7" max="16384" width="9.140625" style="1"/>
  </cols>
  <sheetData>
    <row r="1" spans="1:6" s="7" customFormat="1" ht="30" customHeight="1" x14ac:dyDescent="0.2">
      <c r="A1" s="70" t="s">
        <v>26</v>
      </c>
      <c r="B1" s="70"/>
      <c r="C1" s="70"/>
      <c r="D1" s="70"/>
      <c r="E1" s="70"/>
      <c r="F1" s="70"/>
    </row>
    <row r="2" spans="1:6" x14ac:dyDescent="0.3">
      <c r="A2" s="56" t="s">
        <v>27</v>
      </c>
      <c r="B2" s="56"/>
      <c r="C2" s="56"/>
      <c r="D2" s="56"/>
      <c r="E2" s="56"/>
      <c r="F2" s="56"/>
    </row>
    <row r="4" spans="1:6" s="13" customFormat="1" ht="49.5" customHeight="1" x14ac:dyDescent="0.25">
      <c r="A4" s="60" t="s">
        <v>28</v>
      </c>
      <c r="B4" s="60" t="s">
        <v>29</v>
      </c>
      <c r="C4" s="60" t="s">
        <v>30</v>
      </c>
      <c r="D4" s="71" t="s">
        <v>125</v>
      </c>
      <c r="E4" s="72"/>
      <c r="F4" s="73"/>
    </row>
    <row r="5" spans="1:6" x14ac:dyDescent="0.3">
      <c r="A5" s="60"/>
      <c r="B5" s="60"/>
      <c r="C5" s="60"/>
      <c r="D5" s="36" t="s">
        <v>31</v>
      </c>
      <c r="E5" s="36" t="s">
        <v>32</v>
      </c>
      <c r="F5" s="36" t="s">
        <v>33</v>
      </c>
    </row>
    <row r="6" spans="1:6" s="7" customFormat="1" x14ac:dyDescent="0.3">
      <c r="A6" s="17" t="s">
        <v>34</v>
      </c>
      <c r="B6" s="19">
        <v>0.15</v>
      </c>
      <c r="C6" s="23">
        <v>0</v>
      </c>
      <c r="D6" s="34">
        <v>2465541</v>
      </c>
      <c r="E6" s="34">
        <v>3085089</v>
      </c>
      <c r="F6" s="34">
        <v>2460261</v>
      </c>
    </row>
    <row r="7" spans="1:6" s="7" customFormat="1" x14ac:dyDescent="0.3">
      <c r="A7" s="18" t="s">
        <v>35</v>
      </c>
      <c r="B7" s="16"/>
      <c r="C7" s="23"/>
      <c r="D7" s="18"/>
      <c r="E7" s="18"/>
      <c r="F7" s="18"/>
    </row>
    <row r="8" spans="1:6" x14ac:dyDescent="0.3">
      <c r="A8" s="6" t="s">
        <v>36</v>
      </c>
      <c r="B8" s="20">
        <v>0.18</v>
      </c>
      <c r="C8" s="23">
        <v>0</v>
      </c>
      <c r="D8" s="23">
        <v>0</v>
      </c>
      <c r="E8" s="23">
        <v>0</v>
      </c>
      <c r="F8" s="23">
        <v>0</v>
      </c>
    </row>
    <row r="9" spans="1:6" x14ac:dyDescent="0.3">
      <c r="A9" s="6" t="s">
        <v>37</v>
      </c>
      <c r="B9" s="20">
        <v>0.18</v>
      </c>
      <c r="C9" s="23">
        <v>0</v>
      </c>
      <c r="D9" s="23">
        <v>0</v>
      </c>
      <c r="E9" s="23">
        <v>0</v>
      </c>
      <c r="F9" s="23">
        <v>0</v>
      </c>
    </row>
    <row r="10" spans="1:6" x14ac:dyDescent="0.3">
      <c r="A10" s="6" t="s">
        <v>38</v>
      </c>
      <c r="B10" s="20">
        <v>0.18</v>
      </c>
      <c r="C10" s="23">
        <v>0</v>
      </c>
      <c r="D10" s="23">
        <v>0</v>
      </c>
      <c r="E10" s="23">
        <v>0</v>
      </c>
      <c r="F10" s="23">
        <v>0</v>
      </c>
    </row>
    <row r="11" spans="1:6" x14ac:dyDescent="0.3">
      <c r="A11" s="6" t="s">
        <v>39</v>
      </c>
      <c r="B11" s="20">
        <v>0.15</v>
      </c>
      <c r="C11" s="23">
        <v>0</v>
      </c>
      <c r="D11" s="23">
        <v>0</v>
      </c>
      <c r="E11" s="23">
        <v>0</v>
      </c>
      <c r="F11" s="23">
        <v>0</v>
      </c>
    </row>
    <row r="12" spans="1:6" x14ac:dyDescent="0.3">
      <c r="A12" s="6" t="s">
        <v>40</v>
      </c>
      <c r="B12" s="20">
        <v>0.12</v>
      </c>
      <c r="C12" s="23">
        <v>0</v>
      </c>
      <c r="D12" s="23">
        <v>0</v>
      </c>
      <c r="E12" s="23">
        <v>0</v>
      </c>
      <c r="F12" s="23">
        <v>0</v>
      </c>
    </row>
    <row r="13" spans="1:6" x14ac:dyDescent="0.3">
      <c r="A13" s="6" t="s">
        <v>41</v>
      </c>
      <c r="B13" s="20">
        <v>0.12</v>
      </c>
      <c r="C13" s="23">
        <v>0</v>
      </c>
      <c r="D13" s="23">
        <v>0</v>
      </c>
      <c r="E13" s="23">
        <v>0</v>
      </c>
      <c r="F13" s="23">
        <v>0</v>
      </c>
    </row>
    <row r="14" spans="1:6" x14ac:dyDescent="0.3">
      <c r="A14" s="6" t="s">
        <v>42</v>
      </c>
      <c r="B14" s="20">
        <v>0.12</v>
      </c>
      <c r="C14" s="23">
        <v>0</v>
      </c>
      <c r="D14" s="23">
        <v>0</v>
      </c>
      <c r="E14" s="23">
        <v>0</v>
      </c>
      <c r="F14" s="23">
        <v>0</v>
      </c>
    </row>
    <row r="15" spans="1:6" x14ac:dyDescent="0.3">
      <c r="A15" s="6" t="s">
        <v>43</v>
      </c>
      <c r="B15" s="20">
        <v>0.15</v>
      </c>
      <c r="C15" s="23">
        <v>0</v>
      </c>
      <c r="D15" s="23">
        <v>0</v>
      </c>
      <c r="E15" s="23">
        <v>0</v>
      </c>
      <c r="F15" s="23">
        <v>0</v>
      </c>
    </row>
    <row r="16" spans="1:6" s="7" customFormat="1" ht="14.25" x14ac:dyDescent="0.2">
      <c r="A16" s="74" t="s">
        <v>44</v>
      </c>
      <c r="B16" s="75"/>
      <c r="C16" s="75"/>
      <c r="D16" s="75"/>
      <c r="E16" s="75"/>
      <c r="F16" s="76"/>
    </row>
    <row r="17" spans="1:6" x14ac:dyDescent="0.3">
      <c r="A17" s="6" t="s">
        <v>36</v>
      </c>
      <c r="B17" s="20">
        <v>0.18</v>
      </c>
      <c r="C17" s="23">
        <v>0</v>
      </c>
      <c r="D17" s="23">
        <v>0</v>
      </c>
      <c r="E17" s="23">
        <v>0</v>
      </c>
      <c r="F17" s="23">
        <v>0</v>
      </c>
    </row>
    <row r="18" spans="1:6" x14ac:dyDescent="0.3">
      <c r="A18" s="6" t="s">
        <v>37</v>
      </c>
      <c r="B18" s="20">
        <v>0.18</v>
      </c>
      <c r="C18" s="23">
        <v>0</v>
      </c>
      <c r="D18" s="23">
        <v>0</v>
      </c>
      <c r="E18" s="23">
        <v>0</v>
      </c>
      <c r="F18" s="23">
        <v>0</v>
      </c>
    </row>
    <row r="19" spans="1:6" x14ac:dyDescent="0.3">
      <c r="A19" s="6" t="s">
        <v>38</v>
      </c>
      <c r="B19" s="20">
        <v>0.18</v>
      </c>
      <c r="C19" s="23">
        <v>0</v>
      </c>
      <c r="D19" s="23">
        <v>0</v>
      </c>
      <c r="E19" s="23">
        <v>0</v>
      </c>
      <c r="F19" s="23">
        <v>0</v>
      </c>
    </row>
    <row r="20" spans="1:6" x14ac:dyDescent="0.3">
      <c r="A20" s="6" t="s">
        <v>39</v>
      </c>
      <c r="B20" s="20">
        <v>0.15</v>
      </c>
      <c r="C20" s="23">
        <v>0</v>
      </c>
      <c r="D20" s="23">
        <v>0</v>
      </c>
      <c r="E20" s="23">
        <v>0</v>
      </c>
      <c r="F20" s="23">
        <v>0</v>
      </c>
    </row>
    <row r="21" spans="1:6" x14ac:dyDescent="0.3">
      <c r="A21" s="6" t="s">
        <v>45</v>
      </c>
      <c r="B21" s="20">
        <v>0.12</v>
      </c>
      <c r="C21" s="23">
        <v>0</v>
      </c>
      <c r="D21" s="23">
        <v>0</v>
      </c>
      <c r="E21" s="23">
        <v>0</v>
      </c>
      <c r="F21" s="23">
        <v>0</v>
      </c>
    </row>
    <row r="22" spans="1:6" x14ac:dyDescent="0.3">
      <c r="A22" s="6" t="s">
        <v>41</v>
      </c>
      <c r="B22" s="20">
        <v>0.12</v>
      </c>
      <c r="C22" s="23">
        <v>0</v>
      </c>
      <c r="D22" s="23">
        <v>0</v>
      </c>
      <c r="E22" s="23">
        <v>0</v>
      </c>
      <c r="F22" s="23">
        <v>0</v>
      </c>
    </row>
    <row r="23" spans="1:6" x14ac:dyDescent="0.3">
      <c r="A23" s="6" t="s">
        <v>42</v>
      </c>
      <c r="B23" s="20">
        <v>0.12</v>
      </c>
      <c r="C23" s="35">
        <v>3.5000000000000003E-2</v>
      </c>
      <c r="D23" s="23">
        <v>0</v>
      </c>
      <c r="E23" s="23">
        <v>0</v>
      </c>
      <c r="F23" s="23">
        <v>0</v>
      </c>
    </row>
    <row r="24" spans="1:6" x14ac:dyDescent="0.3">
      <c r="A24" s="6" t="s">
        <v>43</v>
      </c>
      <c r="B24" s="20">
        <v>0.15</v>
      </c>
      <c r="C24" s="35">
        <v>3.5000000000000003E-2</v>
      </c>
      <c r="D24" s="23">
        <v>0</v>
      </c>
      <c r="E24" s="23">
        <v>0</v>
      </c>
      <c r="F24" s="23">
        <v>0</v>
      </c>
    </row>
    <row r="25" spans="1:6" s="7" customFormat="1" ht="14.25" x14ac:dyDescent="0.2">
      <c r="A25" s="74" t="s">
        <v>46</v>
      </c>
      <c r="B25" s="75"/>
      <c r="C25" s="75"/>
      <c r="D25" s="75"/>
      <c r="E25" s="75"/>
      <c r="F25" s="76"/>
    </row>
    <row r="26" spans="1:6" x14ac:dyDescent="0.3">
      <c r="A26" s="6" t="s">
        <v>34</v>
      </c>
      <c r="B26" s="21"/>
      <c r="C26" s="77"/>
      <c r="D26" s="77"/>
      <c r="E26" s="77"/>
      <c r="F26" s="77"/>
    </row>
    <row r="27" spans="1:6" x14ac:dyDescent="0.3">
      <c r="A27" s="6" t="s">
        <v>47</v>
      </c>
      <c r="B27" s="21"/>
      <c r="C27" s="77"/>
      <c r="D27" s="77"/>
      <c r="E27" s="77"/>
      <c r="F27" s="77"/>
    </row>
    <row r="28" spans="1:6" x14ac:dyDescent="0.3">
      <c r="A28" s="6" t="s">
        <v>48</v>
      </c>
      <c r="B28" s="21"/>
      <c r="C28" s="77"/>
      <c r="D28" s="77"/>
      <c r="E28" s="77"/>
      <c r="F28" s="77"/>
    </row>
    <row r="29" spans="1:6" s="7" customFormat="1" ht="14.25" x14ac:dyDescent="0.2">
      <c r="A29" s="74" t="s">
        <v>49</v>
      </c>
      <c r="B29" s="75"/>
      <c r="C29" s="75"/>
      <c r="D29" s="75"/>
      <c r="E29" s="75"/>
      <c r="F29" s="76"/>
    </row>
    <row r="30" spans="1:6" x14ac:dyDescent="0.3">
      <c r="A30" s="6" t="s">
        <v>50</v>
      </c>
      <c r="B30" s="21"/>
      <c r="C30" s="61"/>
      <c r="D30" s="62"/>
      <c r="E30" s="62"/>
      <c r="F30" s="63"/>
    </row>
    <row r="31" spans="1:6" x14ac:dyDescent="0.3">
      <c r="A31" s="6" t="s">
        <v>35</v>
      </c>
      <c r="B31" s="21"/>
      <c r="C31" s="64"/>
      <c r="D31" s="65"/>
      <c r="E31" s="65"/>
      <c r="F31" s="66"/>
    </row>
    <row r="32" spans="1:6" x14ac:dyDescent="0.3">
      <c r="A32" s="6" t="s">
        <v>44</v>
      </c>
      <c r="B32" s="21"/>
      <c r="C32" s="67"/>
      <c r="D32" s="68"/>
      <c r="E32" s="68"/>
      <c r="F32" s="69"/>
    </row>
  </sheetData>
  <mergeCells count="11">
    <mergeCell ref="C30:F32"/>
    <mergeCell ref="A1:F1"/>
    <mergeCell ref="A2:F2"/>
    <mergeCell ref="C4:C5"/>
    <mergeCell ref="B4:B5"/>
    <mergeCell ref="A4:A5"/>
    <mergeCell ref="D4:F4"/>
    <mergeCell ref="A25:F25"/>
    <mergeCell ref="A29:F29"/>
    <mergeCell ref="A16:F16"/>
    <mergeCell ref="C26:F2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5"/>
  <sheetViews>
    <sheetView tabSelected="1" workbookViewId="0">
      <selection activeCell="A2" sqref="A2"/>
    </sheetView>
  </sheetViews>
  <sheetFormatPr defaultRowHeight="16.5" x14ac:dyDescent="0.3"/>
  <cols>
    <col min="1" max="1" width="38.28515625" style="1" customWidth="1"/>
    <col min="2" max="2" width="24.7109375" style="38" customWidth="1"/>
    <col min="3" max="5" width="17.85546875" style="1" customWidth="1"/>
    <col min="6" max="6" width="26" style="1" customWidth="1"/>
    <col min="7" max="16384" width="9.140625" style="1"/>
  </cols>
  <sheetData>
    <row r="1" spans="1:6" s="7" customFormat="1" ht="14.25" x14ac:dyDescent="0.2">
      <c r="A1" s="7" t="s">
        <v>51</v>
      </c>
      <c r="B1" s="39"/>
    </row>
    <row r="2" spans="1:6" s="7" customFormat="1" ht="14.25" x14ac:dyDescent="0.2">
      <c r="A2" s="7" t="s">
        <v>52</v>
      </c>
      <c r="B2" s="39"/>
    </row>
    <row r="4" spans="1:6" s="7" customFormat="1" ht="14.25" x14ac:dyDescent="0.2">
      <c r="A4" s="81" t="s">
        <v>14</v>
      </c>
      <c r="B4" s="78" t="s">
        <v>63</v>
      </c>
      <c r="C4" s="79"/>
      <c r="D4" s="79"/>
      <c r="E4" s="79"/>
      <c r="F4" s="80"/>
    </row>
    <row r="5" spans="1:6" s="7" customFormat="1" ht="14.25" x14ac:dyDescent="0.2">
      <c r="A5" s="82"/>
      <c r="B5" s="40" t="s">
        <v>53</v>
      </c>
      <c r="C5" s="16" t="s">
        <v>54</v>
      </c>
      <c r="D5" s="16" t="s">
        <v>55</v>
      </c>
      <c r="E5" s="16" t="s">
        <v>56</v>
      </c>
      <c r="F5" s="16" t="s">
        <v>57</v>
      </c>
    </row>
    <row r="6" spans="1:6" s="7" customFormat="1" ht="78" customHeight="1" x14ac:dyDescent="0.2">
      <c r="A6" s="83"/>
      <c r="B6" s="41" t="s">
        <v>58</v>
      </c>
      <c r="C6" s="42" t="s">
        <v>59</v>
      </c>
      <c r="D6" s="42" t="s">
        <v>60</v>
      </c>
      <c r="E6" s="42" t="s">
        <v>61</v>
      </c>
      <c r="F6" s="42" t="s">
        <v>62</v>
      </c>
    </row>
    <row r="7" spans="1:6" s="7" customFormat="1" ht="14.25" customHeight="1" x14ac:dyDescent="0.2">
      <c r="A7" s="43" t="s">
        <v>126</v>
      </c>
      <c r="B7" s="44">
        <f>+SUM(B8:B24)</f>
        <v>32201306.01283</v>
      </c>
      <c r="C7" s="44">
        <f t="shared" ref="C7:F7" si="0">+SUM(C8:C24)</f>
        <v>32201306.01283</v>
      </c>
      <c r="D7" s="44">
        <f t="shared" si="0"/>
        <v>22682704.99563</v>
      </c>
      <c r="E7" s="44">
        <f t="shared" si="0"/>
        <v>2073.7548000000002</v>
      </c>
      <c r="F7" s="44">
        <f t="shared" si="0"/>
        <v>6686.1868300000006</v>
      </c>
    </row>
    <row r="8" spans="1:6" x14ac:dyDescent="0.3">
      <c r="A8" s="6" t="s">
        <v>64</v>
      </c>
      <c r="B8" s="37">
        <v>85407.383649999989</v>
      </c>
      <c r="C8" s="45">
        <f t="shared" ref="C8:C53" si="1">+B8</f>
        <v>85407.383649999989</v>
      </c>
      <c r="D8" s="37">
        <f>+B8-7713</f>
        <v>77694.383649999989</v>
      </c>
      <c r="E8" s="37">
        <v>0</v>
      </c>
      <c r="F8" s="37">
        <v>6686.1868300000006</v>
      </c>
    </row>
    <row r="9" spans="1:6" x14ac:dyDescent="0.3">
      <c r="A9" s="6" t="s">
        <v>65</v>
      </c>
      <c r="B9" s="37">
        <v>44858.025099999999</v>
      </c>
      <c r="C9" s="45">
        <f t="shared" si="1"/>
        <v>44858.025099999999</v>
      </c>
      <c r="D9" s="37">
        <v>0</v>
      </c>
      <c r="E9" s="37">
        <v>0</v>
      </c>
      <c r="F9" s="37">
        <v>0</v>
      </c>
    </row>
    <row r="10" spans="1:6" x14ac:dyDescent="0.3">
      <c r="A10" s="6" t="s">
        <v>66</v>
      </c>
      <c r="B10" s="37">
        <v>0</v>
      </c>
      <c r="C10" s="45">
        <f t="shared" si="1"/>
        <v>0</v>
      </c>
      <c r="D10" s="37"/>
      <c r="E10" s="37">
        <v>0</v>
      </c>
      <c r="F10" s="37">
        <v>0</v>
      </c>
    </row>
    <row r="11" spans="1:6" x14ac:dyDescent="0.3">
      <c r="A11" s="6" t="s">
        <v>67</v>
      </c>
      <c r="B11" s="37">
        <v>0</v>
      </c>
      <c r="C11" s="45">
        <f t="shared" si="1"/>
        <v>0</v>
      </c>
      <c r="D11" s="37"/>
      <c r="E11" s="37">
        <v>0</v>
      </c>
      <c r="F11" s="37">
        <v>0</v>
      </c>
    </row>
    <row r="12" spans="1:6" x14ac:dyDescent="0.3">
      <c r="A12" s="6" t="s">
        <v>68</v>
      </c>
      <c r="B12" s="37">
        <v>2040.001</v>
      </c>
      <c r="C12" s="45">
        <f t="shared" si="1"/>
        <v>2040.001</v>
      </c>
      <c r="D12" s="37">
        <f>+B12</f>
        <v>2040.001</v>
      </c>
      <c r="E12" s="37">
        <v>0</v>
      </c>
      <c r="F12" s="37">
        <v>0</v>
      </c>
    </row>
    <row r="13" spans="1:6" x14ac:dyDescent="0.3">
      <c r="A13" s="6" t="s">
        <v>69</v>
      </c>
      <c r="B13" s="46">
        <v>0</v>
      </c>
      <c r="C13" s="45">
        <f t="shared" si="1"/>
        <v>0</v>
      </c>
      <c r="D13" s="46"/>
      <c r="E13" s="46">
        <v>0</v>
      </c>
      <c r="F13" s="37">
        <v>0</v>
      </c>
    </row>
    <row r="14" spans="1:6" x14ac:dyDescent="0.3">
      <c r="A14" s="6" t="s">
        <v>70</v>
      </c>
      <c r="B14" s="46">
        <v>0</v>
      </c>
      <c r="C14" s="45">
        <f t="shared" si="1"/>
        <v>0</v>
      </c>
      <c r="D14" s="46"/>
      <c r="E14" s="46">
        <v>0</v>
      </c>
      <c r="F14" s="37">
        <v>0</v>
      </c>
    </row>
    <row r="15" spans="1:6" x14ac:dyDescent="0.3">
      <c r="A15" s="6" t="s">
        <v>71</v>
      </c>
      <c r="B15" s="46">
        <v>22353747.132630002</v>
      </c>
      <c r="C15" s="45">
        <f t="shared" si="1"/>
        <v>22353747.132630002</v>
      </c>
      <c r="D15" s="46">
        <f>+B15</f>
        <v>22353747.132630002</v>
      </c>
      <c r="E15" s="46">
        <v>0</v>
      </c>
      <c r="F15" s="37">
        <v>0</v>
      </c>
    </row>
    <row r="16" spans="1:6" x14ac:dyDescent="0.3">
      <c r="A16" s="6" t="s">
        <v>72</v>
      </c>
      <c r="B16" s="46">
        <v>0</v>
      </c>
      <c r="C16" s="45">
        <f t="shared" si="1"/>
        <v>0</v>
      </c>
      <c r="D16" s="46"/>
      <c r="E16" s="46">
        <v>0</v>
      </c>
      <c r="F16" s="37">
        <v>0</v>
      </c>
    </row>
    <row r="17" spans="1:6" x14ac:dyDescent="0.3">
      <c r="A17" s="6" t="s">
        <v>73</v>
      </c>
      <c r="B17" s="46">
        <v>9380829.7315100003</v>
      </c>
      <c r="C17" s="45">
        <f t="shared" si="1"/>
        <v>9380829.7315100003</v>
      </c>
      <c r="D17" s="46">
        <v>0</v>
      </c>
      <c r="E17" s="46">
        <v>0</v>
      </c>
      <c r="F17" s="46">
        <v>0</v>
      </c>
    </row>
    <row r="18" spans="1:6" x14ac:dyDescent="0.3">
      <c r="A18" s="6" t="s">
        <v>74</v>
      </c>
      <c r="B18" s="46">
        <v>0</v>
      </c>
      <c r="C18" s="45">
        <f t="shared" si="1"/>
        <v>0</v>
      </c>
      <c r="D18" s="46">
        <v>0</v>
      </c>
      <c r="E18" s="46">
        <v>0</v>
      </c>
      <c r="F18" s="37">
        <v>0</v>
      </c>
    </row>
    <row r="19" spans="1:6" x14ac:dyDescent="0.3">
      <c r="A19" s="6" t="s">
        <v>75</v>
      </c>
      <c r="B19" s="46">
        <v>0</v>
      </c>
      <c r="C19" s="45">
        <f t="shared" si="1"/>
        <v>0</v>
      </c>
      <c r="D19" s="46">
        <v>0</v>
      </c>
      <c r="E19" s="46">
        <v>0</v>
      </c>
      <c r="F19" s="37">
        <v>0</v>
      </c>
    </row>
    <row r="20" spans="1:6" x14ac:dyDescent="0.3">
      <c r="A20" s="6" t="s">
        <v>76</v>
      </c>
      <c r="B20" s="46">
        <v>249223.47834999999</v>
      </c>
      <c r="C20" s="45">
        <f t="shared" si="1"/>
        <v>249223.47834999999</v>
      </c>
      <c r="D20" s="46">
        <f>+C20</f>
        <v>249223.47834999999</v>
      </c>
      <c r="E20" s="46">
        <v>0</v>
      </c>
      <c r="F20" s="37">
        <v>0</v>
      </c>
    </row>
    <row r="21" spans="1:6" x14ac:dyDescent="0.3">
      <c r="A21" s="6" t="s">
        <v>77</v>
      </c>
      <c r="B21" s="46">
        <v>0</v>
      </c>
      <c r="C21" s="45">
        <f t="shared" si="1"/>
        <v>0</v>
      </c>
      <c r="D21" s="46">
        <v>0</v>
      </c>
      <c r="E21" s="46">
        <v>0</v>
      </c>
      <c r="F21" s="46">
        <v>0</v>
      </c>
    </row>
    <row r="22" spans="1:6" x14ac:dyDescent="0.3">
      <c r="A22" s="6" t="s">
        <v>78</v>
      </c>
      <c r="B22" s="46">
        <v>0</v>
      </c>
      <c r="C22" s="45">
        <f t="shared" si="1"/>
        <v>0</v>
      </c>
      <c r="D22" s="46">
        <v>0</v>
      </c>
      <c r="E22" s="46">
        <v>0</v>
      </c>
      <c r="F22" s="46">
        <v>0</v>
      </c>
    </row>
    <row r="23" spans="1:6" x14ac:dyDescent="0.3">
      <c r="A23" s="6" t="s">
        <v>79</v>
      </c>
      <c r="B23" s="46">
        <v>0</v>
      </c>
      <c r="C23" s="45">
        <f t="shared" si="1"/>
        <v>0</v>
      </c>
      <c r="D23" s="46">
        <v>0</v>
      </c>
      <c r="E23" s="46">
        <v>0</v>
      </c>
      <c r="F23" s="46">
        <v>0</v>
      </c>
    </row>
    <row r="24" spans="1:6" x14ac:dyDescent="0.3">
      <c r="A24" s="6" t="s">
        <v>80</v>
      </c>
      <c r="B24" s="46">
        <v>85200.26059000002</v>
      </c>
      <c r="C24" s="45">
        <f t="shared" si="1"/>
        <v>85200.26059000002</v>
      </c>
      <c r="D24" s="46">
        <v>0</v>
      </c>
      <c r="E24" s="46">
        <v>2073.7548000000002</v>
      </c>
      <c r="F24" s="46">
        <v>0</v>
      </c>
    </row>
    <row r="25" spans="1:6" s="7" customFormat="1" ht="14.25" x14ac:dyDescent="0.2">
      <c r="A25" s="18" t="s">
        <v>81</v>
      </c>
      <c r="B25" s="47">
        <f>+SUM(B26:B38)</f>
        <v>13049710.7568</v>
      </c>
      <c r="C25" s="47">
        <f t="shared" ref="C25:F25" si="2">+SUM(C26:C38)</f>
        <v>13049710.7568</v>
      </c>
      <c r="D25" s="47">
        <f t="shared" si="2"/>
        <v>0</v>
      </c>
      <c r="E25" s="47">
        <f t="shared" si="2"/>
        <v>0</v>
      </c>
      <c r="F25" s="47">
        <f t="shared" si="2"/>
        <v>0</v>
      </c>
    </row>
    <row r="26" spans="1:6" x14ac:dyDescent="0.3">
      <c r="A26" s="6" t="s">
        <v>82</v>
      </c>
      <c r="B26" s="46">
        <f>4983.82467+2137248.17133</f>
        <v>2142231.9959999998</v>
      </c>
      <c r="C26" s="45">
        <f t="shared" si="1"/>
        <v>2142231.9959999998</v>
      </c>
      <c r="D26" s="46"/>
      <c r="E26" s="46"/>
      <c r="F26" s="46">
        <v>0</v>
      </c>
    </row>
    <row r="27" spans="1:6" x14ac:dyDescent="0.3">
      <c r="A27" s="6" t="s">
        <v>83</v>
      </c>
      <c r="B27" s="46">
        <v>0</v>
      </c>
      <c r="C27" s="45">
        <f t="shared" si="1"/>
        <v>0</v>
      </c>
      <c r="D27" s="46"/>
      <c r="E27" s="46"/>
      <c r="F27" s="46">
        <v>0</v>
      </c>
    </row>
    <row r="28" spans="1:6" x14ac:dyDescent="0.3">
      <c r="A28" s="6" t="s">
        <v>84</v>
      </c>
      <c r="B28" s="46">
        <v>0</v>
      </c>
      <c r="C28" s="45">
        <f t="shared" si="1"/>
        <v>0</v>
      </c>
      <c r="D28" s="46"/>
      <c r="E28" s="46"/>
      <c r="F28" s="46">
        <v>0</v>
      </c>
    </row>
    <row r="29" spans="1:6" x14ac:dyDescent="0.3">
      <c r="A29" s="6" t="s">
        <v>85</v>
      </c>
      <c r="B29" s="46">
        <v>0</v>
      </c>
      <c r="C29" s="45">
        <f t="shared" si="1"/>
        <v>0</v>
      </c>
      <c r="D29" s="46"/>
      <c r="E29" s="46"/>
      <c r="F29" s="46">
        <v>0</v>
      </c>
    </row>
    <row r="30" spans="1:6" x14ac:dyDescent="0.3">
      <c r="A30" s="6" t="s">
        <v>86</v>
      </c>
      <c r="B30" s="46">
        <f>9368082.42872628+1070686.60015372</f>
        <v>10438769.02888</v>
      </c>
      <c r="C30" s="45">
        <f t="shared" si="1"/>
        <v>10438769.02888</v>
      </c>
      <c r="D30" s="46"/>
      <c r="E30" s="46"/>
      <c r="F30" s="46">
        <v>0</v>
      </c>
    </row>
    <row r="31" spans="1:6" x14ac:dyDescent="0.3">
      <c r="A31" s="6" t="s">
        <v>87</v>
      </c>
      <c r="B31" s="46">
        <v>0</v>
      </c>
      <c r="C31" s="45">
        <f t="shared" si="1"/>
        <v>0</v>
      </c>
      <c r="D31" s="46"/>
      <c r="E31" s="46"/>
      <c r="F31" s="46">
        <v>0</v>
      </c>
    </row>
    <row r="32" spans="1:6" x14ac:dyDescent="0.3">
      <c r="A32" s="6" t="s">
        <v>88</v>
      </c>
      <c r="B32" s="46">
        <v>0</v>
      </c>
      <c r="C32" s="45">
        <f t="shared" si="1"/>
        <v>0</v>
      </c>
      <c r="D32" s="46"/>
      <c r="E32" s="46"/>
      <c r="F32" s="46">
        <v>0</v>
      </c>
    </row>
    <row r="33" spans="1:6" x14ac:dyDescent="0.3">
      <c r="A33" s="6" t="s">
        <v>89</v>
      </c>
      <c r="B33" s="46">
        <v>102854.41875999999</v>
      </c>
      <c r="C33" s="45">
        <f t="shared" si="1"/>
        <v>102854.41875999999</v>
      </c>
      <c r="D33" s="46"/>
      <c r="E33" s="46"/>
      <c r="F33" s="46">
        <v>0</v>
      </c>
    </row>
    <row r="34" spans="1:6" x14ac:dyDescent="0.3">
      <c r="A34" s="6" t="s">
        <v>90</v>
      </c>
      <c r="B34" s="46">
        <v>6456.6429900000003</v>
      </c>
      <c r="C34" s="45">
        <f t="shared" si="1"/>
        <v>6456.6429900000003</v>
      </c>
      <c r="D34" s="46"/>
      <c r="E34" s="46"/>
      <c r="F34" s="46">
        <v>0</v>
      </c>
    </row>
    <row r="35" spans="1:6" x14ac:dyDescent="0.3">
      <c r="A35" s="6" t="s">
        <v>91</v>
      </c>
      <c r="B35" s="37">
        <v>359398.67016999988</v>
      </c>
      <c r="C35" s="45">
        <f t="shared" si="1"/>
        <v>359398.67016999988</v>
      </c>
      <c r="D35" s="37"/>
      <c r="E35" s="37"/>
      <c r="F35" s="37">
        <v>0</v>
      </c>
    </row>
    <row r="36" spans="1:6" x14ac:dyDescent="0.3">
      <c r="A36" s="6" t="s">
        <v>92</v>
      </c>
      <c r="B36" s="37">
        <v>0</v>
      </c>
      <c r="C36" s="45">
        <f t="shared" si="1"/>
        <v>0</v>
      </c>
      <c r="D36" s="37"/>
      <c r="E36" s="37"/>
      <c r="F36" s="37">
        <v>0</v>
      </c>
    </row>
    <row r="37" spans="1:6" x14ac:dyDescent="0.3">
      <c r="A37" s="6" t="s">
        <v>93</v>
      </c>
      <c r="B37" s="37">
        <v>0</v>
      </c>
      <c r="C37" s="45">
        <f t="shared" si="1"/>
        <v>0</v>
      </c>
      <c r="D37" s="37"/>
      <c r="E37" s="37"/>
      <c r="F37" s="37">
        <v>0</v>
      </c>
    </row>
    <row r="38" spans="1:6" x14ac:dyDescent="0.3">
      <c r="A38" s="6" t="s">
        <v>94</v>
      </c>
      <c r="B38" s="37">
        <v>0</v>
      </c>
      <c r="C38" s="45">
        <f t="shared" si="1"/>
        <v>0</v>
      </c>
      <c r="D38" s="37"/>
      <c r="E38" s="37"/>
      <c r="F38" s="37">
        <v>0</v>
      </c>
    </row>
    <row r="39" spans="1:6" s="7" customFormat="1" ht="14.25" x14ac:dyDescent="0.2">
      <c r="A39" s="18" t="s">
        <v>95</v>
      </c>
      <c r="B39" s="48">
        <f>+SUM(B40:B45)</f>
        <v>7519218.8136099996</v>
      </c>
      <c r="C39" s="48">
        <f t="shared" ref="C39:F39" si="3">+SUM(C40:C45)</f>
        <v>7519218.8136099996</v>
      </c>
      <c r="D39" s="48">
        <f t="shared" si="3"/>
        <v>7519218.8136099996</v>
      </c>
      <c r="E39" s="48">
        <f t="shared" si="3"/>
        <v>0</v>
      </c>
      <c r="F39" s="48">
        <f t="shared" si="3"/>
        <v>0</v>
      </c>
    </row>
    <row r="40" spans="1:6" x14ac:dyDescent="0.3">
      <c r="A40" s="6" t="s">
        <v>96</v>
      </c>
      <c r="B40" s="37">
        <v>4170724.67698</v>
      </c>
      <c r="C40" s="45">
        <f t="shared" si="1"/>
        <v>4170724.67698</v>
      </c>
      <c r="D40" s="37">
        <f>+B40</f>
        <v>4170724.67698</v>
      </c>
      <c r="E40" s="37"/>
      <c r="F40" s="37">
        <v>0</v>
      </c>
    </row>
    <row r="41" spans="1:6" x14ac:dyDescent="0.3">
      <c r="A41" s="6" t="s">
        <v>97</v>
      </c>
      <c r="B41" s="37">
        <v>0</v>
      </c>
      <c r="C41" s="45">
        <f t="shared" si="1"/>
        <v>0</v>
      </c>
      <c r="D41" s="37">
        <f t="shared" ref="D41:D45" si="4">+B41</f>
        <v>0</v>
      </c>
      <c r="E41" s="37"/>
      <c r="F41" s="37">
        <v>0</v>
      </c>
    </row>
    <row r="42" spans="1:6" x14ac:dyDescent="0.3">
      <c r="A42" s="6" t="s">
        <v>98</v>
      </c>
      <c r="B42" s="37">
        <v>1707699.7532599999</v>
      </c>
      <c r="C42" s="45">
        <f t="shared" si="1"/>
        <v>1707699.7532599999</v>
      </c>
      <c r="D42" s="37">
        <f t="shared" si="4"/>
        <v>1707699.7532599999</v>
      </c>
      <c r="E42" s="37"/>
      <c r="F42" s="37">
        <v>0</v>
      </c>
    </row>
    <row r="43" spans="1:6" x14ac:dyDescent="0.3">
      <c r="A43" s="6" t="s">
        <v>99</v>
      </c>
      <c r="B43" s="37">
        <f>165781.44617+425580.54848</f>
        <v>591361.99465000001</v>
      </c>
      <c r="C43" s="45">
        <f t="shared" si="1"/>
        <v>591361.99465000001</v>
      </c>
      <c r="D43" s="37">
        <f t="shared" si="4"/>
        <v>591361.99465000001</v>
      </c>
      <c r="E43" s="37"/>
      <c r="F43" s="37">
        <v>0</v>
      </c>
    </row>
    <row r="44" spans="1:6" x14ac:dyDescent="0.3">
      <c r="A44" s="6" t="s">
        <v>100</v>
      </c>
      <c r="B44" s="37">
        <v>0</v>
      </c>
      <c r="C44" s="45">
        <f t="shared" si="1"/>
        <v>0</v>
      </c>
      <c r="D44" s="37">
        <f t="shared" si="4"/>
        <v>0</v>
      </c>
      <c r="E44" s="37"/>
      <c r="F44" s="37">
        <v>0</v>
      </c>
    </row>
    <row r="45" spans="1:6" x14ac:dyDescent="0.3">
      <c r="A45" s="6" t="s">
        <v>101</v>
      </c>
      <c r="B45" s="37">
        <f>711694.05083+337738.33789</f>
        <v>1049432.3887199999</v>
      </c>
      <c r="C45" s="45">
        <f t="shared" si="1"/>
        <v>1049432.3887199999</v>
      </c>
      <c r="D45" s="37">
        <f t="shared" si="4"/>
        <v>1049432.3887199999</v>
      </c>
      <c r="E45" s="37"/>
      <c r="F45" s="37">
        <v>0</v>
      </c>
    </row>
    <row r="46" spans="1:6" s="7" customFormat="1" ht="14.25" x14ac:dyDescent="0.2">
      <c r="A46" s="18" t="s">
        <v>102</v>
      </c>
      <c r="B46" s="48">
        <f>+B47+B50+B52+B51</f>
        <v>19151595.256030001</v>
      </c>
      <c r="C46" s="48">
        <f t="shared" ref="C46:F46" si="5">+C47+C50+C52+C51</f>
        <v>19151595.256030001</v>
      </c>
      <c r="D46" s="48">
        <f t="shared" si="5"/>
        <v>0</v>
      </c>
      <c r="E46" s="48">
        <f t="shared" si="5"/>
        <v>0</v>
      </c>
      <c r="F46" s="48">
        <f t="shared" si="5"/>
        <v>0</v>
      </c>
    </row>
    <row r="47" spans="1:6" x14ac:dyDescent="0.3">
      <c r="A47" s="6" t="s">
        <v>103</v>
      </c>
      <c r="B47" s="37">
        <v>2288494.5</v>
      </c>
      <c r="C47" s="45">
        <f t="shared" si="1"/>
        <v>2288494.5</v>
      </c>
      <c r="D47" s="37"/>
      <c r="E47" s="37"/>
      <c r="F47" s="37">
        <v>0</v>
      </c>
    </row>
    <row r="48" spans="1:6" x14ac:dyDescent="0.3">
      <c r="A48" s="6" t="s">
        <v>104</v>
      </c>
      <c r="B48" s="37">
        <v>2288494.5</v>
      </c>
      <c r="C48" s="45">
        <f t="shared" si="1"/>
        <v>2288494.5</v>
      </c>
      <c r="D48" s="37"/>
      <c r="E48" s="37"/>
      <c r="F48" s="37">
        <v>0</v>
      </c>
    </row>
    <row r="49" spans="1:6" x14ac:dyDescent="0.3">
      <c r="A49" s="6" t="s">
        <v>105</v>
      </c>
      <c r="B49" s="37">
        <v>0</v>
      </c>
      <c r="C49" s="45">
        <f t="shared" si="1"/>
        <v>0</v>
      </c>
      <c r="D49" s="37"/>
      <c r="E49" s="37"/>
      <c r="F49" s="37">
        <v>0</v>
      </c>
    </row>
    <row r="50" spans="1:6" x14ac:dyDescent="0.3">
      <c r="A50" s="6" t="s">
        <v>106</v>
      </c>
      <c r="B50" s="37">
        <f>12838949.4819065+472301.19468</f>
        <v>13311250.676586499</v>
      </c>
      <c r="C50" s="45">
        <f t="shared" si="1"/>
        <v>13311250.676586499</v>
      </c>
      <c r="D50" s="37"/>
      <c r="E50" s="37"/>
      <c r="F50" s="37">
        <v>0</v>
      </c>
    </row>
    <row r="51" spans="1:6" x14ac:dyDescent="0.3">
      <c r="A51" s="6" t="s">
        <v>107</v>
      </c>
      <c r="B51" s="37">
        <v>2439549.0861334992</v>
      </c>
      <c r="C51" s="45">
        <f t="shared" si="1"/>
        <v>2439549.0861334992</v>
      </c>
      <c r="D51" s="37"/>
      <c r="E51" s="37"/>
      <c r="F51" s="37">
        <v>0</v>
      </c>
    </row>
    <row r="52" spans="1:6" x14ac:dyDescent="0.3">
      <c r="A52" s="6" t="s">
        <v>108</v>
      </c>
      <c r="B52" s="37">
        <f>426670.12451+685630.8688</f>
        <v>1112300.99331</v>
      </c>
      <c r="C52" s="45">
        <f t="shared" si="1"/>
        <v>1112300.99331</v>
      </c>
      <c r="D52" s="37"/>
      <c r="E52" s="37"/>
      <c r="F52" s="37">
        <v>0</v>
      </c>
    </row>
    <row r="53" spans="1:6" x14ac:dyDescent="0.3">
      <c r="A53" s="6" t="s">
        <v>109</v>
      </c>
      <c r="B53" s="37">
        <f>+B52+B51+B50+B47</f>
        <v>19151595.256030001</v>
      </c>
      <c r="C53" s="45">
        <f t="shared" si="1"/>
        <v>19151595.256030001</v>
      </c>
      <c r="D53" s="37"/>
      <c r="E53" s="37"/>
      <c r="F53" s="37">
        <v>0</v>
      </c>
    </row>
    <row r="55" spans="1:6" x14ac:dyDescent="0.3">
      <c r="B55" s="38">
        <f>+B7-B25-B46</f>
        <v>0</v>
      </c>
    </row>
  </sheetData>
  <mergeCells count="2">
    <mergeCell ref="B4:F4"/>
    <mergeCell ref="A4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Credit Risk</vt:lpstr>
      <vt:lpstr>Market Risk</vt:lpstr>
      <vt:lpstr>Operational Risk</vt:lpstr>
      <vt:lpstr>Diff accounting and Regulatory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Sahana Ms.</dc:creator>
  <cp:lastModifiedBy>VIJAYALAKSHMI P-SM-TIRUCHIRAPALLI-KARUMANDAPAM</cp:lastModifiedBy>
  <cp:lastPrinted>2024-11-26T12:34:51Z</cp:lastPrinted>
  <dcterms:created xsi:type="dcterms:W3CDTF">2013-06-10T08:59:36Z</dcterms:created>
  <dcterms:modified xsi:type="dcterms:W3CDTF">2025-01-02T12:20:57Z</dcterms:modified>
</cp:coreProperties>
</file>